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0" windowWidth="18195" windowHeight="11325"/>
  </bookViews>
  <sheets>
    <sheet name="исполнение сметы 2025" sheetId="2" r:id="rId1"/>
  </sheets>
  <externalReferences>
    <externalReference r:id="rId2"/>
    <externalReference r:id="rId3"/>
  </externalReferences>
  <definedNames>
    <definedName name="промоп" localSheetId="0">#REF!</definedName>
    <definedName name="промоп">'[1]проект сметы 2019'!$H$13</definedName>
    <definedName name="процентжилые" localSheetId="0">#REF!</definedName>
    <definedName name="процентжилые">'[1]проект сметы 2019'!$F$13</definedName>
    <definedName name="процентмоп" localSheetId="0">#REF!</definedName>
    <definedName name="процентмоп">'[1]проект сметы 2019'!$H$15</definedName>
    <definedName name="процентофисы" localSheetId="0">#REF!</definedName>
    <definedName name="процентофисы">'[1]проект сметы 2019'!$D$13</definedName>
    <definedName name="процентпаркинг" localSheetId="0">#REF!</definedName>
    <definedName name="процентпаркинг">'[1]проект сметы 2019'!$J$13</definedName>
  </definedNames>
  <calcPr calcId="145621" refMode="R1C1"/>
</workbook>
</file>

<file path=xl/calcChain.xml><?xml version="1.0" encoding="utf-8"?>
<calcChain xmlns="http://schemas.openxmlformats.org/spreadsheetml/2006/main">
  <c r="D19" i="2" l="1"/>
  <c r="F19" i="2" s="1"/>
  <c r="C19" i="2"/>
  <c r="F16" i="2"/>
  <c r="E16" i="2"/>
  <c r="D8" i="2"/>
  <c r="D14" i="2"/>
  <c r="D18" i="2"/>
  <c r="D13" i="2"/>
  <c r="D7" i="2" l="1"/>
  <c r="D9" i="2"/>
  <c r="F8" i="2" l="1"/>
  <c r="F7" i="2"/>
  <c r="F17" i="2" l="1"/>
  <c r="E15" i="2"/>
  <c r="F14" i="2"/>
  <c r="E14" i="2"/>
  <c r="F13" i="2"/>
  <c r="F12" i="2"/>
  <c r="E12" i="2"/>
  <c r="C9" i="2"/>
  <c r="E9" i="2" s="1"/>
  <c r="F9" i="2" l="1"/>
  <c r="E8" i="2"/>
  <c r="F18" i="2"/>
  <c r="E17" i="2"/>
  <c r="E19" i="2" s="1"/>
  <c r="F15" i="2"/>
  <c r="E13" i="2"/>
  <c r="E18" i="2"/>
  <c r="E7" i="2" l="1"/>
</calcChain>
</file>

<file path=xl/sharedStrings.xml><?xml version="1.0" encoding="utf-8"?>
<sst xmlns="http://schemas.openxmlformats.org/spreadsheetml/2006/main" count="35" uniqueCount="35">
  <si>
    <t>Наименование расходов</t>
  </si>
  <si>
    <t>№пп</t>
  </si>
  <si>
    <t>План по смете</t>
  </si>
  <si>
    <t>Факт</t>
  </si>
  <si>
    <t>отклонение, + экономия, /- перерасход</t>
  </si>
  <si>
    <t>Выполнение плана</t>
  </si>
  <si>
    <t>примечание</t>
  </si>
  <si>
    <t>Расходы по управлению</t>
  </si>
  <si>
    <t>1.1.</t>
  </si>
  <si>
    <t>ФОТ  с начислениями</t>
  </si>
  <si>
    <t>1.2.</t>
  </si>
  <si>
    <t>Хозрасходы, банковские расходы, содержание офиса</t>
  </si>
  <si>
    <t>1.3.</t>
  </si>
  <si>
    <t>Страхование ТСЖ</t>
  </si>
  <si>
    <t>Эксплуатационные расходы</t>
  </si>
  <si>
    <t>2.1.</t>
  </si>
  <si>
    <t>ТО инженерных систем</t>
  </si>
  <si>
    <t>2.2.</t>
  </si>
  <si>
    <t>ТО лифтов + освидетельствование</t>
  </si>
  <si>
    <t>2.3.</t>
  </si>
  <si>
    <t>ТО систем пожаротушения</t>
  </si>
  <si>
    <t>2.4.</t>
  </si>
  <si>
    <t>ТО систем видеонаблюд. + домофон</t>
  </si>
  <si>
    <t>2.5.</t>
  </si>
  <si>
    <t>Вывоз ТБО</t>
  </si>
  <si>
    <t>2.6.</t>
  </si>
  <si>
    <t>Текущий ремонт и благоустройство</t>
  </si>
  <si>
    <t>ИТОГО</t>
  </si>
  <si>
    <t>экономия, за счет того, что выставляем по нормативу, а счета по факту</t>
  </si>
  <si>
    <t xml:space="preserve">Исполнение сметы расходов за 2025 г </t>
  </si>
  <si>
    <t>Проведение химической промывки пластинчатых бойлеров в ИТП</t>
  </si>
  <si>
    <t>2.7.</t>
  </si>
  <si>
    <t>50 тр юридические услуги</t>
  </si>
  <si>
    <t>страхование тсж плюс страховка лифтов</t>
  </si>
  <si>
    <t xml:space="preserve"> выставили претензию на сумму 81000 руб (за 1 кв 2025 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</si>
</sst>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6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5" xfId="0" applyFont="1" applyBorder="1" applyAlignment="1">
      <alignment horizontal="center"/>
    </xf>
    <xf numFmtId="164" fontId="1" fillId="2" borderId="5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49" fontId="1" fillId="2" borderId="5" xfId="0" applyNumberFormat="1" applyFont="1" applyFill="1" applyBorder="1" applyAlignment="1">
      <alignment horizontal="center" wrapText="1"/>
    </xf>
    <xf numFmtId="0" fontId="0" fillId="2" borderId="6" xfId="0" applyFill="1" applyBorder="1"/>
    <xf numFmtId="164" fontId="0" fillId="2" borderId="6" xfId="0" applyNumberFormat="1" applyFill="1" applyBorder="1"/>
    <xf numFmtId="0" fontId="0" fillId="2" borderId="3" xfId="0" applyFill="1" applyBorder="1"/>
    <xf numFmtId="0" fontId="1" fillId="2" borderId="3" xfId="0" applyFont="1" applyFill="1" applyBorder="1"/>
    <xf numFmtId="4" fontId="0" fillId="2" borderId="3" xfId="0" applyNumberFormat="1" applyFill="1" applyBorder="1"/>
    <xf numFmtId="10" fontId="0" fillId="2" borderId="3" xfId="0" applyNumberFormat="1" applyFill="1" applyBorder="1"/>
    <xf numFmtId="2" fontId="0" fillId="2" borderId="3" xfId="0" applyNumberFormat="1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0" fillId="2" borderId="4" xfId="0" applyFill="1" applyBorder="1"/>
    <xf numFmtId="4" fontId="0" fillId="2" borderId="4" xfId="0" applyNumberFormat="1" applyFill="1" applyBorder="1"/>
    <xf numFmtId="10" fontId="0" fillId="2" borderId="4" xfId="0" applyNumberFormat="1" applyFill="1" applyBorder="1"/>
    <xf numFmtId="0" fontId="0" fillId="2" borderId="2" xfId="0" applyFill="1" applyBorder="1"/>
    <xf numFmtId="4" fontId="0" fillId="2" borderId="2" xfId="0" applyNumberFormat="1" applyFill="1" applyBorder="1"/>
    <xf numFmtId="10" fontId="0" fillId="2" borderId="2" xfId="0" applyNumberFormat="1" applyFill="1" applyBorder="1"/>
    <xf numFmtId="4" fontId="4" fillId="2" borderId="3" xfId="0" applyNumberFormat="1" applyFont="1" applyFill="1" applyBorder="1"/>
    <xf numFmtId="10" fontId="4" fillId="2" borderId="3" xfId="0" applyNumberFormat="1" applyFont="1" applyFill="1" applyBorder="1"/>
    <xf numFmtId="4" fontId="0" fillId="2" borderId="3" xfId="0" applyNumberFormat="1" applyFill="1" applyBorder="1" applyAlignment="1">
      <alignment wrapText="1"/>
    </xf>
    <xf numFmtId="4" fontId="2" fillId="2" borderId="1" xfId="0" applyNumberFormat="1" applyFont="1" applyFill="1" applyBorder="1"/>
    <xf numFmtId="0" fontId="2" fillId="2" borderId="1" xfId="0" applyFont="1" applyFill="1" applyBorder="1"/>
    <xf numFmtId="4" fontId="0" fillId="0" borderId="0" xfId="0" applyNumberFormat="1"/>
    <xf numFmtId="10" fontId="1" fillId="2" borderId="3" xfId="0" applyNumberFormat="1" applyFont="1" applyFill="1" applyBorder="1"/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1;&#1059;&#1061;/Downloads/&#1055;&#1088;&#1086;&#1077;&#1082;&#1090;%20&#1089;&#1084;&#1077;&#1090;&#1099;%204%20&#1083;&#1080;&#1092;&#1090;&#107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1;&#1059;&#1061;/Downloads/&#1055;&#1088;&#1086;&#1077;&#1082;&#1090;%20&#1089;&#1084;&#1077;&#1090;&#1099;%20&#1085;&#1072;%202021%20&#107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ект сметы 2019"/>
      <sheetName val="смета 2019"/>
      <sheetName val="фот 2019"/>
    </sheetNames>
    <sheetDataSet>
      <sheetData sheetId="0" refreshError="1">
        <row r="13">
          <cell r="D13">
            <v>4.95</v>
          </cell>
          <cell r="F13">
            <v>65.650000000000006</v>
          </cell>
          <cell r="H13">
            <v>3.1399999999999997</v>
          </cell>
          <cell r="J13">
            <v>26.26</v>
          </cell>
        </row>
        <row r="15">
          <cell r="H15">
            <v>14916.039026000002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ект сметы 2021"/>
      <sheetName val="фот 2021 "/>
    </sheetNames>
    <sheetDataSet>
      <sheetData sheetId="0">
        <row r="16">
          <cell r="P16">
            <v>480000</v>
          </cell>
        </row>
        <row r="18">
          <cell r="P18">
            <v>82500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3"/>
  <sheetViews>
    <sheetView tabSelected="1" topLeftCell="A13" zoomScaleNormal="100" workbookViewId="0">
      <selection activeCell="E17" sqref="E17"/>
    </sheetView>
  </sheetViews>
  <sheetFormatPr defaultRowHeight="15" x14ac:dyDescent="0.25"/>
  <cols>
    <col min="2" max="2" width="28" customWidth="1"/>
    <col min="3" max="3" width="16.85546875" customWidth="1"/>
    <col min="4" max="4" width="15.7109375" customWidth="1"/>
    <col min="5" max="6" width="16.85546875" customWidth="1"/>
    <col min="7" max="7" width="42.85546875" customWidth="1"/>
  </cols>
  <sheetData>
    <row r="2" spans="1:7" ht="20.25" x14ac:dyDescent="0.3">
      <c r="A2" s="26" t="s">
        <v>29</v>
      </c>
      <c r="B2" s="26"/>
      <c r="C2" s="26"/>
      <c r="D2" s="26"/>
      <c r="E2" s="26"/>
      <c r="F2" s="26"/>
      <c r="G2" s="26"/>
    </row>
    <row r="3" spans="1:7" ht="14.25" customHeight="1" thickBot="1" x14ac:dyDescent="0.3"/>
    <row r="4" spans="1:7" ht="54.75" customHeight="1" thickBot="1" x14ac:dyDescent="0.3">
      <c r="A4" s="1" t="s">
        <v>1</v>
      </c>
      <c r="B4" s="1" t="s">
        <v>0</v>
      </c>
      <c r="C4" s="2" t="s">
        <v>2</v>
      </c>
      <c r="D4" s="3" t="s">
        <v>3</v>
      </c>
      <c r="E4" s="4" t="s">
        <v>4</v>
      </c>
      <c r="F4" s="4" t="s">
        <v>5</v>
      </c>
      <c r="G4" s="3" t="s">
        <v>6</v>
      </c>
    </row>
    <row r="5" spans="1:7" x14ac:dyDescent="0.25">
      <c r="A5" s="5"/>
      <c r="B5" s="5"/>
      <c r="C5" s="6"/>
      <c r="D5" s="5"/>
      <c r="E5" s="5"/>
      <c r="F5" s="5"/>
      <c r="G5" s="5"/>
    </row>
    <row r="6" spans="1:7" x14ac:dyDescent="0.25">
      <c r="A6" s="7">
        <v>1</v>
      </c>
      <c r="B6" s="8" t="s">
        <v>7</v>
      </c>
      <c r="C6" s="7"/>
      <c r="D6" s="7"/>
      <c r="E6" s="7"/>
      <c r="F6" s="7"/>
      <c r="G6" s="7"/>
    </row>
    <row r="7" spans="1:7" x14ac:dyDescent="0.25">
      <c r="A7" s="7" t="s">
        <v>8</v>
      </c>
      <c r="B7" s="7" t="s">
        <v>9</v>
      </c>
      <c r="C7" s="9">
        <v>6669067</v>
      </c>
      <c r="D7" s="9">
        <f>6612283.33+50000</f>
        <v>6662283.3300000001</v>
      </c>
      <c r="E7" s="9">
        <f>C7-D7</f>
        <v>6783.6699999999255</v>
      </c>
      <c r="F7" s="10">
        <f>D7/C7</f>
        <v>0.99898281573719383</v>
      </c>
      <c r="G7" s="11" t="s">
        <v>32</v>
      </c>
    </row>
    <row r="8" spans="1:7" ht="30" x14ac:dyDescent="0.25">
      <c r="A8" s="7" t="s">
        <v>10</v>
      </c>
      <c r="B8" s="12" t="s">
        <v>11</v>
      </c>
      <c r="C8" s="9">
        <v>200000</v>
      </c>
      <c r="D8" s="9">
        <f>44475.7+500+18457.24+6311+4500+16475+8593+24922.44+21134.42</f>
        <v>145368.79999999999</v>
      </c>
      <c r="E8" s="9">
        <f t="shared" ref="E8:E18" si="0">C8-D8</f>
        <v>54631.200000000012</v>
      </c>
      <c r="F8" s="10">
        <f>D8/C8</f>
        <v>0.72684399999999993</v>
      </c>
      <c r="G8" s="7"/>
    </row>
    <row r="9" spans="1:7" ht="15.75" thickBot="1" x14ac:dyDescent="0.3">
      <c r="A9" s="13" t="s">
        <v>12</v>
      </c>
      <c r="B9" s="13" t="s">
        <v>13</v>
      </c>
      <c r="C9" s="14">
        <f>'[2]проект сметы 2021'!$P$18</f>
        <v>82500</v>
      </c>
      <c r="D9" s="14">
        <f>80000+3000</f>
        <v>83000</v>
      </c>
      <c r="E9" s="14">
        <f t="shared" si="0"/>
        <v>-500</v>
      </c>
      <c r="F9" s="15">
        <f>D9/C9</f>
        <v>1.0060606060606061</v>
      </c>
      <c r="G9" s="13" t="s">
        <v>33</v>
      </c>
    </row>
    <row r="10" spans="1:7" x14ac:dyDescent="0.25">
      <c r="A10" s="16"/>
      <c r="B10" s="16"/>
      <c r="C10" s="17"/>
      <c r="D10" s="17"/>
      <c r="E10" s="17"/>
      <c r="F10" s="18"/>
      <c r="G10" s="16"/>
    </row>
    <row r="11" spans="1:7" x14ac:dyDescent="0.25">
      <c r="A11" s="7">
        <v>2</v>
      </c>
      <c r="B11" s="8" t="s">
        <v>14</v>
      </c>
      <c r="C11" s="9"/>
      <c r="D11" s="9"/>
      <c r="E11" s="9"/>
      <c r="F11" s="10"/>
      <c r="G11" s="7"/>
    </row>
    <row r="12" spans="1:7" ht="30" x14ac:dyDescent="0.25">
      <c r="A12" s="7" t="s">
        <v>15</v>
      </c>
      <c r="B12" s="7" t="s">
        <v>16</v>
      </c>
      <c r="C12" s="9">
        <v>2300000</v>
      </c>
      <c r="D12" s="9">
        <v>2079000</v>
      </c>
      <c r="E12" s="9">
        <f t="shared" si="0"/>
        <v>221000</v>
      </c>
      <c r="F12" s="10">
        <f t="shared" ref="F12:F19" si="1">D12/C12</f>
        <v>0.90391304347826085</v>
      </c>
      <c r="G12" s="12" t="s">
        <v>34</v>
      </c>
    </row>
    <row r="13" spans="1:7" ht="30" x14ac:dyDescent="0.25">
      <c r="A13" s="7" t="s">
        <v>17</v>
      </c>
      <c r="B13" s="12" t="s">
        <v>18</v>
      </c>
      <c r="C13" s="9">
        <v>523440</v>
      </c>
      <c r="D13" s="9">
        <f>15400+11868+29064.68+504000+58463</f>
        <v>618795.68000000005</v>
      </c>
      <c r="E13" s="19">
        <f t="shared" si="0"/>
        <v>-95355.680000000051</v>
      </c>
      <c r="F13" s="20">
        <f t="shared" si="1"/>
        <v>1.1821711753018493</v>
      </c>
      <c r="G13" s="21"/>
    </row>
    <row r="14" spans="1:7" ht="45" customHeight="1" x14ac:dyDescent="0.25">
      <c r="A14" s="7" t="s">
        <v>19</v>
      </c>
      <c r="B14" s="7" t="s">
        <v>20</v>
      </c>
      <c r="C14" s="9">
        <v>275000</v>
      </c>
      <c r="D14" s="9">
        <f>20000*5+25000*7</f>
        <v>275000</v>
      </c>
      <c r="E14" s="19">
        <f t="shared" si="0"/>
        <v>0</v>
      </c>
      <c r="F14" s="20">
        <f t="shared" si="1"/>
        <v>1</v>
      </c>
      <c r="G14" s="12"/>
    </row>
    <row r="15" spans="1:7" ht="30" x14ac:dyDescent="0.25">
      <c r="A15" s="7" t="s">
        <v>21</v>
      </c>
      <c r="B15" s="12" t="s">
        <v>22</v>
      </c>
      <c r="C15" s="9">
        <v>166000</v>
      </c>
      <c r="D15" s="9">
        <v>18038</v>
      </c>
      <c r="E15" s="9">
        <f t="shared" si="0"/>
        <v>147962</v>
      </c>
      <c r="F15" s="10">
        <f t="shared" si="1"/>
        <v>0.10866265060240964</v>
      </c>
      <c r="G15" s="7"/>
    </row>
    <row r="16" spans="1:7" ht="45" x14ac:dyDescent="0.25">
      <c r="A16" s="7" t="s">
        <v>23</v>
      </c>
      <c r="B16" s="12" t="s">
        <v>30</v>
      </c>
      <c r="C16" s="9">
        <v>200000</v>
      </c>
      <c r="D16" s="9">
        <v>0</v>
      </c>
      <c r="E16" s="9">
        <f t="shared" si="0"/>
        <v>200000</v>
      </c>
      <c r="F16" s="10">
        <f t="shared" si="1"/>
        <v>0</v>
      </c>
      <c r="G16" s="7"/>
    </row>
    <row r="17" spans="1:7" ht="30" x14ac:dyDescent="0.25">
      <c r="A17" s="7" t="s">
        <v>25</v>
      </c>
      <c r="B17" s="7" t="s">
        <v>24</v>
      </c>
      <c r="C17" s="9">
        <v>779200</v>
      </c>
      <c r="D17" s="9">
        <v>621177.78</v>
      </c>
      <c r="E17" s="9">
        <f t="shared" si="0"/>
        <v>158022.21999999997</v>
      </c>
      <c r="F17" s="10">
        <f t="shared" si="1"/>
        <v>0.79719940965092406</v>
      </c>
      <c r="G17" s="12" t="s">
        <v>28</v>
      </c>
    </row>
    <row r="18" spans="1:7" ht="30.75" thickBot="1" x14ac:dyDescent="0.3">
      <c r="A18" s="7" t="s">
        <v>31</v>
      </c>
      <c r="B18" s="12" t="s">
        <v>26</v>
      </c>
      <c r="C18" s="9">
        <v>300000</v>
      </c>
      <c r="D18" s="9">
        <f>44134+5500+1100+14028+2133+16740+133+88675+11200</f>
        <v>183643</v>
      </c>
      <c r="E18" s="9">
        <f t="shared" si="0"/>
        <v>116357</v>
      </c>
      <c r="F18" s="10">
        <f t="shared" si="1"/>
        <v>0.61214333333333337</v>
      </c>
      <c r="G18" s="7"/>
    </row>
    <row r="19" spans="1:7" ht="27.75" customHeight="1" thickBot="1" x14ac:dyDescent="0.3">
      <c r="A19" s="23"/>
      <c r="B19" s="23" t="s">
        <v>27</v>
      </c>
      <c r="C19" s="22">
        <f>C7+C8+C9+C12+C13+C14+C15+C17+C18+C16</f>
        <v>11495207</v>
      </c>
      <c r="D19" s="22">
        <f t="shared" ref="D19:E19" si="2">D7+D8+D9+D12+D13+D14+D15+D17+D18+D16</f>
        <v>10686306.589999998</v>
      </c>
      <c r="E19" s="22">
        <f t="shared" si="2"/>
        <v>808900.40999999992</v>
      </c>
      <c r="F19" s="25">
        <f t="shared" si="1"/>
        <v>0.92963150554835572</v>
      </c>
      <c r="G19" s="23"/>
    </row>
    <row r="20" spans="1:7" x14ac:dyDescent="0.25">
      <c r="E20" s="24"/>
    </row>
    <row r="21" spans="1:7" x14ac:dyDescent="0.25">
      <c r="C21" s="24"/>
      <c r="E21" s="24"/>
    </row>
    <row r="22" spans="1:7" x14ac:dyDescent="0.25">
      <c r="C22" s="24"/>
    </row>
    <row r="23" spans="1:7" x14ac:dyDescent="0.25">
      <c r="C23" s="24"/>
    </row>
  </sheetData>
  <mergeCells count="1">
    <mergeCell ref="A2:G2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исполнение сметы 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2024-04-15T09:41:20Z</dcterms:created>
  <dcterms:modified xsi:type="dcterms:W3CDTF">2026-06-04T21:13:18Z</dcterms:modified>
</cp:coreProperties>
</file>