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ТСЖ Измайловский 54\"/>
    </mc:Choice>
  </mc:AlternateContent>
  <bookViews>
    <workbookView xWindow="0" yWindow="0" windowWidth="19140" windowHeight="10890"/>
  </bookViews>
  <sheets>
    <sheet name="исполнение сметы 2019" sheetId="1" r:id="rId1"/>
  </sheets>
  <externalReferences>
    <externalReference r:id="rId2"/>
    <externalReference r:id="rId3"/>
  </externalReferences>
  <definedNames>
    <definedName name="промоп" localSheetId="0">#REF!</definedName>
    <definedName name="промоп">'[2]проект сметы 2019'!$H$13</definedName>
    <definedName name="процентжилые" localSheetId="0">#REF!</definedName>
    <definedName name="процентжилые">'[2]проект сметы 2019'!$F$13</definedName>
    <definedName name="процентмоп" localSheetId="0">#REF!</definedName>
    <definedName name="процентмоп">'[2]проект сметы 2019'!$H$15</definedName>
    <definedName name="процентофисы" localSheetId="0">#REF!</definedName>
    <definedName name="процентофисы">'[2]проект сметы 2019'!$D$13</definedName>
    <definedName name="процентпаркинг" localSheetId="0">#REF!</definedName>
    <definedName name="процентпаркинг">'[2]проект сметы 2019'!$J$13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D18" i="1"/>
  <c r="F18" i="1" s="1"/>
  <c r="F17" i="1"/>
  <c r="D17" i="1"/>
  <c r="E17" i="1" s="1"/>
  <c r="F16" i="1"/>
  <c r="E16" i="1"/>
  <c r="E15" i="1"/>
  <c r="D14" i="1"/>
  <c r="E14" i="1" s="1"/>
  <c r="D13" i="1"/>
  <c r="F13" i="1" s="1"/>
  <c r="F12" i="1"/>
  <c r="D12" i="1"/>
  <c r="C12" i="1"/>
  <c r="E12" i="1" s="1"/>
  <c r="F9" i="1"/>
  <c r="D9" i="1"/>
  <c r="E9" i="1" s="1"/>
  <c r="F8" i="1"/>
  <c r="E8" i="1"/>
  <c r="D8" i="1"/>
  <c r="D7" i="1"/>
  <c r="E7" i="1" s="1"/>
  <c r="D19" i="1" l="1"/>
  <c r="F19" i="1" s="1"/>
  <c r="F7" i="1"/>
  <c r="F14" i="1"/>
  <c r="E18" i="1"/>
  <c r="E13" i="1"/>
  <c r="E19" i="1" s="1"/>
</calcChain>
</file>

<file path=xl/sharedStrings.xml><?xml version="1.0" encoding="utf-8"?>
<sst xmlns="http://schemas.openxmlformats.org/spreadsheetml/2006/main" count="32" uniqueCount="31">
  <si>
    <t xml:space="preserve">Исполнение сметы расходов   за  период  2019г </t>
  </si>
  <si>
    <t>№пп</t>
  </si>
  <si>
    <t>Наименование расходов</t>
  </si>
  <si>
    <t>План по смете</t>
  </si>
  <si>
    <t>Факт</t>
  </si>
  <si>
    <t>отклонение, + экономия, /- перерасход</t>
  </si>
  <si>
    <t>% выполнения плана</t>
  </si>
  <si>
    <t>примечание</t>
  </si>
  <si>
    <t>Расходы по управлению</t>
  </si>
  <si>
    <t>1.1.</t>
  </si>
  <si>
    <t>ФОТ  с начислениями</t>
  </si>
  <si>
    <t>отсутствие уборщика паркинга 3 мес</t>
  </si>
  <si>
    <t>1.2.</t>
  </si>
  <si>
    <t>Хозрасходы, банковские расходы, содержание офиса</t>
  </si>
  <si>
    <t>1.3.</t>
  </si>
  <si>
    <t>Юридические услуги</t>
  </si>
  <si>
    <t>Эксплуатационные расходы</t>
  </si>
  <si>
    <t>2.1.</t>
  </si>
  <si>
    <t>ТО инженерных систем</t>
  </si>
  <si>
    <t>2.2.</t>
  </si>
  <si>
    <t>ТО лифтов + освидетельствование</t>
  </si>
  <si>
    <t>2.3.</t>
  </si>
  <si>
    <t>ТО систем пожаротушения</t>
  </si>
  <si>
    <t>2.4.</t>
  </si>
  <si>
    <t>ТО систем видеонаблюд. + домофон</t>
  </si>
  <si>
    <t>2.5.</t>
  </si>
  <si>
    <t>Промывка систем</t>
  </si>
  <si>
    <t>2.6.</t>
  </si>
  <si>
    <t>Вывоз ТБО</t>
  </si>
  <si>
    <t>Текущий ремонт и благоустройство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</si>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</sst>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0" fillId="2" borderId="2" xfId="0" applyFill="1" applyBorder="1"/>
    <xf numFmtId="164" fontId="0" fillId="2" borderId="2" xfId="0" applyNumberFormat="1" applyFill="1" applyBorder="1"/>
    <xf numFmtId="0" fontId="0" fillId="2" borderId="3" xfId="0" applyFill="1" applyBorder="1"/>
    <xf numFmtId="0" fontId="1" fillId="2" borderId="3" xfId="0" applyFont="1" applyFill="1" applyBorder="1"/>
    <xf numFmtId="4" fontId="0" fillId="2" borderId="3" xfId="0" applyNumberFormat="1" applyFill="1" applyBorder="1"/>
    <xf numFmtId="2" fontId="0" fillId="2" borderId="3" xfId="0" applyNumberForma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/>
    <xf numFmtId="4" fontId="0" fillId="2" borderId="4" xfId="0" applyNumberFormat="1" applyFill="1" applyBorder="1"/>
    <xf numFmtId="0" fontId="0" fillId="2" borderId="5" xfId="0" applyFill="1" applyBorder="1"/>
    <xf numFmtId="4" fontId="0" fillId="2" borderId="5" xfId="0" applyNumberFormat="1" applyFill="1" applyBorder="1"/>
    <xf numFmtId="4" fontId="0" fillId="2" borderId="3" xfId="0" applyNumberFormat="1" applyFill="1" applyBorder="1" applyAlignment="1">
      <alignment wrapText="1"/>
    </xf>
    <xf numFmtId="0" fontId="3" fillId="0" borderId="6" xfId="0" applyFont="1" applyBorder="1"/>
    <xf numFmtId="4" fontId="3" fillId="0" borderId="6" xfId="0" applyNumberFormat="1" applyFont="1" applyBorder="1"/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3;&#1072;&#1085;%20&#1092;&#1072;&#1082;&#109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1;&#1059;&#1061;\Downloads\&#1055;&#1088;&#1086;&#1077;&#1082;&#1090;%20&#1089;&#1084;&#1077;&#1090;&#1099;%204%20&#1083;&#1080;&#1092;&#1090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 2019"/>
      <sheetName val="исполнение сметы 2019"/>
      <sheetName val="подотчет"/>
      <sheetName val="безнал 2019"/>
      <sheetName val="зп"/>
      <sheetName val="резервный фонд"/>
      <sheetName val="фот 2019 для проекта сметы"/>
      <sheetName val="проект сметы 2020"/>
      <sheetName val="фот 2020 для проекта сметы (2)"/>
      <sheetName val="проект 2020"/>
    </sheetNames>
    <sheetDataSet>
      <sheetData sheetId="0"/>
      <sheetData sheetId="1"/>
      <sheetData sheetId="2">
        <row r="210">
          <cell r="K210">
            <v>35935.03</v>
          </cell>
        </row>
        <row r="211">
          <cell r="K211">
            <v>82104.55</v>
          </cell>
        </row>
        <row r="212">
          <cell r="K212">
            <v>2900</v>
          </cell>
        </row>
        <row r="213">
          <cell r="K213">
            <v>6095</v>
          </cell>
        </row>
        <row r="214">
          <cell r="K214">
            <v>442.32</v>
          </cell>
        </row>
      </sheetData>
      <sheetData sheetId="3">
        <row r="5">
          <cell r="O5">
            <v>14988.16</v>
          </cell>
        </row>
        <row r="11">
          <cell r="P11">
            <v>254100</v>
          </cell>
        </row>
        <row r="25">
          <cell r="D25">
            <v>3725</v>
          </cell>
          <cell r="E25">
            <v>1725</v>
          </cell>
        </row>
        <row r="27">
          <cell r="E27">
            <v>1404</v>
          </cell>
        </row>
        <row r="30">
          <cell r="O30">
            <v>3500</v>
          </cell>
        </row>
        <row r="39">
          <cell r="E39">
            <v>6529.6</v>
          </cell>
        </row>
        <row r="52">
          <cell r="O52">
            <v>117341.64</v>
          </cell>
        </row>
        <row r="53">
          <cell r="O53">
            <v>422557</v>
          </cell>
        </row>
        <row r="55">
          <cell r="O55">
            <v>197735.6</v>
          </cell>
        </row>
      </sheetData>
      <sheetData sheetId="4">
        <row r="19">
          <cell r="B19">
            <v>5357550.5965400003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19"/>
      <sheetName val="смета 2019"/>
      <sheetName val="фот 2019"/>
    </sheetNames>
    <sheetDataSet>
      <sheetData sheetId="0" refreshError="1">
        <row r="13">
          <cell r="D13">
            <v>4.95</v>
          </cell>
          <cell r="F13">
            <v>65.650000000000006</v>
          </cell>
          <cell r="H13">
            <v>3.1399999999999997</v>
          </cell>
          <cell r="J13">
            <v>26.26</v>
          </cell>
        </row>
        <row r="15">
          <cell r="H15">
            <v>14916.039026000002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3"/>
  <sheetViews>
    <sheetView tabSelected="1" workbookViewId="0">
      <selection activeCell="D13" sqref="D13"/>
    </sheetView>
  </sheetViews>
  <sheetFormatPr defaultRowHeight="15" x14ac:dyDescent="0.25"/>
  <cols>
    <col min="2" max="2" width="28" customWidth="1"/>
    <col min="3" max="3" width="16.85546875" customWidth="1"/>
    <col min="4" max="4" width="15.7109375" customWidth="1"/>
    <col min="5" max="6" width="16.85546875" customWidth="1"/>
    <col min="7" max="7" width="42.85546875" customWidth="1"/>
  </cols>
  <sheetData>
    <row r="2" spans="1:7" ht="20.25" x14ac:dyDescent="0.3">
      <c r="A2" s="1" t="s">
        <v>0</v>
      </c>
      <c r="B2" s="1"/>
      <c r="C2" s="1"/>
      <c r="D2" s="1"/>
      <c r="E2" s="1"/>
      <c r="F2" s="1"/>
      <c r="G2" s="1"/>
    </row>
    <row r="3" spans="1:7" ht="14.25" customHeight="1" thickBot="1" x14ac:dyDescent="0.3"/>
    <row r="4" spans="1:7" ht="54.75" customHeight="1" thickBot="1" x14ac:dyDescent="0.3">
      <c r="A4" s="2" t="s">
        <v>1</v>
      </c>
      <c r="B4" s="2" t="s">
        <v>2</v>
      </c>
      <c r="C4" s="3" t="s">
        <v>3</v>
      </c>
      <c r="D4" s="2" t="s">
        <v>4</v>
      </c>
      <c r="E4" s="4" t="s">
        <v>5</v>
      </c>
      <c r="F4" s="4" t="s">
        <v>6</v>
      </c>
      <c r="G4" s="2" t="s">
        <v>7</v>
      </c>
    </row>
    <row r="5" spans="1:7" x14ac:dyDescent="0.25">
      <c r="A5" s="5"/>
      <c r="B5" s="5"/>
      <c r="C5" s="6"/>
      <c r="D5" s="5"/>
      <c r="E5" s="5"/>
      <c r="F5" s="5"/>
      <c r="G5" s="5"/>
    </row>
    <row r="6" spans="1:7" x14ac:dyDescent="0.25">
      <c r="A6" s="7">
        <v>1</v>
      </c>
      <c r="B6" s="8" t="s">
        <v>8</v>
      </c>
      <c r="C6" s="7"/>
      <c r="D6" s="7"/>
      <c r="E6" s="7"/>
      <c r="F6" s="7"/>
      <c r="G6" s="7"/>
    </row>
    <row r="7" spans="1:7" x14ac:dyDescent="0.25">
      <c r="A7" s="7" t="s">
        <v>9</v>
      </c>
      <c r="B7" s="7" t="s">
        <v>10</v>
      </c>
      <c r="C7" s="9">
        <v>5489697</v>
      </c>
      <c r="D7" s="9">
        <f>[1]зп!B19+37000</f>
        <v>5394550.5965400003</v>
      </c>
      <c r="E7" s="9">
        <f>C7-D7</f>
        <v>95146.40345999971</v>
      </c>
      <c r="F7" s="9">
        <f>D7/C7*100</f>
        <v>98.266818670320063</v>
      </c>
      <c r="G7" s="10" t="s">
        <v>11</v>
      </c>
    </row>
    <row r="8" spans="1:7" ht="30" x14ac:dyDescent="0.25">
      <c r="A8" s="7" t="s">
        <v>12</v>
      </c>
      <c r="B8" s="11" t="s">
        <v>13</v>
      </c>
      <c r="C8" s="9">
        <v>224000</v>
      </c>
      <c r="D8" s="9">
        <f>[1]подотчет!K210+'[1]безнал 2019'!O52+13000+30000+9000+8000+7000</f>
        <v>220276.66999999998</v>
      </c>
      <c r="E8" s="9">
        <f t="shared" ref="E8:E18" si="0">C8-D8</f>
        <v>3723.3300000000163</v>
      </c>
      <c r="F8" s="9">
        <f>D8/C8*100</f>
        <v>98.337799107142857</v>
      </c>
      <c r="G8" s="7"/>
    </row>
    <row r="9" spans="1:7" ht="15.75" thickBot="1" x14ac:dyDescent="0.3">
      <c r="A9" s="12" t="s">
        <v>14</v>
      </c>
      <c r="B9" s="12" t="s">
        <v>15</v>
      </c>
      <c r="C9" s="13">
        <v>144000</v>
      </c>
      <c r="D9" s="13">
        <f>[1]подотчет!K214+'[1]безнал 2019'!O5+90000+15000</f>
        <v>120430.48</v>
      </c>
      <c r="E9" s="13">
        <f t="shared" si="0"/>
        <v>23569.520000000004</v>
      </c>
      <c r="F9" s="9">
        <f>D9/C9*100</f>
        <v>83.632277777777773</v>
      </c>
      <c r="G9" s="12"/>
    </row>
    <row r="10" spans="1:7" x14ac:dyDescent="0.25">
      <c r="A10" s="14"/>
      <c r="B10" s="14"/>
      <c r="C10" s="15"/>
      <c r="D10" s="15"/>
      <c r="E10" s="15"/>
      <c r="F10" s="15"/>
      <c r="G10" s="14"/>
    </row>
    <row r="11" spans="1:7" x14ac:dyDescent="0.25">
      <c r="A11" s="7">
        <v>2</v>
      </c>
      <c r="B11" s="8" t="s">
        <v>16</v>
      </c>
      <c r="C11" s="9"/>
      <c r="D11" s="9"/>
      <c r="E11" s="9"/>
      <c r="F11" s="9"/>
      <c r="G11" s="7"/>
    </row>
    <row r="12" spans="1:7" x14ac:dyDescent="0.25">
      <c r="A12" s="7" t="s">
        <v>17</v>
      </c>
      <c r="B12" s="7" t="s">
        <v>18</v>
      </c>
      <c r="C12" s="9">
        <f>180000*12</f>
        <v>2160000</v>
      </c>
      <c r="D12" s="9">
        <f>180000*12</f>
        <v>2160000</v>
      </c>
      <c r="E12" s="9">
        <f t="shared" si="0"/>
        <v>0</v>
      </c>
      <c r="F12" s="9">
        <f>D12/C12*100</f>
        <v>100</v>
      </c>
      <c r="G12" s="11"/>
    </row>
    <row r="13" spans="1:7" ht="30" x14ac:dyDescent="0.25">
      <c r="A13" s="7" t="s">
        <v>19</v>
      </c>
      <c r="B13" s="11" t="s">
        <v>20</v>
      </c>
      <c r="C13" s="9">
        <v>435857</v>
      </c>
      <c r="D13" s="9">
        <f>[1]подотчет!K212+'[1]безнал 2019'!O53</f>
        <v>425457</v>
      </c>
      <c r="E13" s="9">
        <f t="shared" si="0"/>
        <v>10400</v>
      </c>
      <c r="F13" s="9">
        <f>D13/C13*100</f>
        <v>97.613896300850968</v>
      </c>
      <c r="G13" s="16"/>
    </row>
    <row r="14" spans="1:7" ht="45" customHeight="1" x14ac:dyDescent="0.25">
      <c r="A14" s="7" t="s">
        <v>21</v>
      </c>
      <c r="B14" s="7" t="s">
        <v>22</v>
      </c>
      <c r="C14" s="9">
        <v>251416</v>
      </c>
      <c r="D14" s="9">
        <f>20000*12+[1]подотчет!K213+'[1]безнал 2019'!E39+'[1]безнал 2019'!D25+'[1]безнал 2019'!E25+'[1]безнал 2019'!E27-8000</f>
        <v>251478.6</v>
      </c>
      <c r="E14" s="9">
        <f t="shared" si="0"/>
        <v>-62.600000000005821</v>
      </c>
      <c r="F14" s="9">
        <f>D14/C14*100</f>
        <v>100.02489897222134</v>
      </c>
      <c r="G14" s="11"/>
    </row>
    <row r="15" spans="1:7" ht="30" x14ac:dyDescent="0.25">
      <c r="A15" s="7" t="s">
        <v>23</v>
      </c>
      <c r="B15" s="11" t="s">
        <v>24</v>
      </c>
      <c r="C15" s="9">
        <v>0</v>
      </c>
      <c r="D15" s="9">
        <v>0</v>
      </c>
      <c r="E15" s="9">
        <f t="shared" si="0"/>
        <v>0</v>
      </c>
      <c r="F15" s="9">
        <v>0</v>
      </c>
      <c r="G15" s="7"/>
    </row>
    <row r="16" spans="1:7" x14ac:dyDescent="0.25">
      <c r="A16" s="7" t="s">
        <v>25</v>
      </c>
      <c r="B16" s="11" t="s">
        <v>26</v>
      </c>
      <c r="C16" s="9">
        <v>100000</v>
      </c>
      <c r="D16" s="9">
        <v>93000</v>
      </c>
      <c r="E16" s="9">
        <f t="shared" si="0"/>
        <v>7000</v>
      </c>
      <c r="F16" s="9">
        <f t="shared" ref="F16" si="1">D16/C16*100</f>
        <v>93</v>
      </c>
      <c r="G16" s="7"/>
    </row>
    <row r="17" spans="1:7" x14ac:dyDescent="0.25">
      <c r="A17" s="7" t="s">
        <v>27</v>
      </c>
      <c r="B17" s="7" t="s">
        <v>28</v>
      </c>
      <c r="C17" s="9">
        <v>259000</v>
      </c>
      <c r="D17" s="9">
        <f>'[1]безнал 2019'!P11+'[1]безнал 2019'!O30+1400</f>
        <v>259000</v>
      </c>
      <c r="E17" s="9">
        <f t="shared" si="0"/>
        <v>0</v>
      </c>
      <c r="F17" s="9">
        <f>D17/C17*100</f>
        <v>100</v>
      </c>
      <c r="G17" s="11"/>
    </row>
    <row r="18" spans="1:7" ht="30.75" thickBot="1" x14ac:dyDescent="0.3">
      <c r="A18" s="7" t="s">
        <v>27</v>
      </c>
      <c r="B18" s="11" t="s">
        <v>29</v>
      </c>
      <c r="C18" s="9">
        <v>230000</v>
      </c>
      <c r="D18" s="9">
        <f>[1]подотчет!K211+'[1]безнал 2019'!O55-13000-30000-7000</f>
        <v>229840.15000000002</v>
      </c>
      <c r="E18" s="9">
        <f t="shared" si="0"/>
        <v>159.84999999997672</v>
      </c>
      <c r="F18" s="9">
        <f>D18/C18*100</f>
        <v>99.930500000000009</v>
      </c>
      <c r="G18" s="7"/>
    </row>
    <row r="19" spans="1:7" ht="27.75" customHeight="1" thickBot="1" x14ac:dyDescent="0.3">
      <c r="A19" s="17"/>
      <c r="B19" s="17" t="s">
        <v>30</v>
      </c>
      <c r="C19" s="18">
        <f>C7+C8+C9+C12+C13+C14+C15+C17+C18+C16</f>
        <v>9293970</v>
      </c>
      <c r="D19" s="18">
        <f>D7+D8+D9+D12+D13+D14+D15+D16+D17+D18</f>
        <v>9154033.4965400007</v>
      </c>
      <c r="E19" s="18">
        <f>E7+E8+E9+E12+E13+E14+E15+E16+E17+E18</f>
        <v>139936.50345999972</v>
      </c>
      <c r="F19" s="18">
        <f>D19/C19*100</f>
        <v>98.494330157510731</v>
      </c>
      <c r="G19" s="17"/>
    </row>
    <row r="21" spans="1:7" x14ac:dyDescent="0.25">
      <c r="C21" s="19"/>
      <c r="E21" s="19"/>
    </row>
    <row r="22" spans="1:7" x14ac:dyDescent="0.25">
      <c r="C22" s="19"/>
    </row>
    <row r="23" spans="1:7" x14ac:dyDescent="0.25">
      <c r="C23" s="19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сметы 2019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dcterms:created xsi:type="dcterms:W3CDTF">2020-07-21T09:56:40Z</dcterms:created>
  <dcterms:modified xsi:type="dcterms:W3CDTF">2020-07-21T09:57:06Z</dcterms:modified>
</cp:coreProperties>
</file>